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rand\Downloads\"/>
    </mc:Choice>
  </mc:AlternateContent>
  <xr:revisionPtr revIDLastSave="0" documentId="10_ncr:100000_{C6EE62FF-A2B6-46B6-AE9D-A333B1EDC736}" xr6:coauthVersionLast="31" xr6:coauthVersionMax="31" xr10:uidLastSave="{00000000-0000-0000-0000-000000000000}"/>
  <bookViews>
    <workbookView xWindow="0" yWindow="0" windowWidth="20490" windowHeight="7545" xr2:uid="{67BF6920-CC3B-4D78-8F09-7BCD47B8FA41}"/>
  </bookViews>
  <sheets>
    <sheet name="Sheet1" sheetId="1" r:id="rId1"/>
  </sheets>
  <calcPr calcId="179016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6" i="1" l="1"/>
  <c r="G36" i="1"/>
  <c r="D36" i="1"/>
  <c r="E36" i="1"/>
  <c r="F36" i="1"/>
  <c r="C62" i="1"/>
  <c r="C63" i="1"/>
  <c r="B61" i="1"/>
  <c r="B60" i="1"/>
  <c r="B59" i="1"/>
  <c r="B58" i="1"/>
  <c r="B57" i="1"/>
  <c r="B56" i="1"/>
  <c r="B55" i="1"/>
  <c r="J30" i="1"/>
  <c r="K30" i="1"/>
  <c r="J34" i="1"/>
  <c r="J33" i="1"/>
  <c r="J38" i="1"/>
  <c r="J37" i="1"/>
  <c r="J35" i="1"/>
  <c r="G33" i="1"/>
  <c r="G34" i="1"/>
  <c r="G35" i="1"/>
  <c r="G37" i="1"/>
  <c r="G38" i="1"/>
  <c r="G32" i="1"/>
  <c r="D33" i="1"/>
  <c r="D34" i="1"/>
  <c r="D35" i="1"/>
  <c r="D37" i="1"/>
  <c r="D38" i="1"/>
  <c r="J32" i="1"/>
  <c r="D32" i="1"/>
  <c r="C53" i="1"/>
  <c r="C52" i="1"/>
  <c r="B51" i="1"/>
  <c r="B50" i="1"/>
  <c r="C48" i="1"/>
  <c r="K35" i="1"/>
  <c r="E35" i="1"/>
  <c r="F35" i="1"/>
  <c r="H33" i="1"/>
  <c r="I33" i="1"/>
  <c r="E34" i="1"/>
  <c r="F34" i="1"/>
  <c r="G27" i="1"/>
  <c r="G30" i="1"/>
  <c r="H38" i="1"/>
  <c r="I38" i="1"/>
  <c r="H32" i="1"/>
  <c r="I32" i="1"/>
  <c r="H30" i="1"/>
  <c r="I30" i="1"/>
  <c r="G28" i="1"/>
  <c r="H28" i="1"/>
  <c r="I28" i="1"/>
  <c r="E38" i="1"/>
  <c r="F38" i="1"/>
  <c r="J31" i="1"/>
  <c r="J39" i="1"/>
  <c r="J40" i="1"/>
  <c r="H34" i="1"/>
  <c r="I34" i="1"/>
  <c r="H37" i="1"/>
  <c r="I37" i="1"/>
  <c r="H35" i="1"/>
  <c r="I35" i="1"/>
  <c r="E33" i="1"/>
  <c r="F33" i="1"/>
  <c r="E37" i="1"/>
  <c r="F37" i="1"/>
  <c r="E32" i="1"/>
  <c r="F32" i="1"/>
  <c r="B14" i="1"/>
  <c r="E14" i="1"/>
  <c r="B11" i="1"/>
  <c r="D12" i="1"/>
  <c r="E12" i="1"/>
  <c r="D11" i="1"/>
  <c r="C12" i="1"/>
  <c r="D14" i="1"/>
  <c r="C11" i="1"/>
  <c r="D5" i="1"/>
  <c r="C5" i="1"/>
  <c r="B5" i="1"/>
  <c r="E3" i="1"/>
  <c r="E11" i="1"/>
  <c r="D27" i="1"/>
  <c r="G31" i="1"/>
  <c r="C13" i="1"/>
  <c r="D13" i="1"/>
  <c r="D15" i="1"/>
  <c r="D16" i="1"/>
  <c r="B12" i="1"/>
  <c r="C14" i="1"/>
  <c r="E13" i="1"/>
  <c r="E15" i="1"/>
  <c r="E16" i="1"/>
  <c r="E5" i="1"/>
  <c r="D30" i="1"/>
  <c r="D28" i="1"/>
  <c r="H31" i="1"/>
  <c r="G39" i="1"/>
  <c r="G40" i="1"/>
  <c r="H40" i="1"/>
  <c r="B13" i="1"/>
  <c r="B15" i="1"/>
  <c r="B16" i="1"/>
  <c r="C15" i="1"/>
  <c r="C16" i="1"/>
  <c r="D31" i="1"/>
  <c r="E31" i="1"/>
  <c r="E28" i="1"/>
  <c r="F28" i="1"/>
  <c r="E30" i="1"/>
  <c r="F30" i="1"/>
  <c r="F31" i="1"/>
  <c r="H39" i="1"/>
  <c r="I31" i="1"/>
  <c r="E39" i="1"/>
  <c r="F39" i="1"/>
  <c r="D39" i="1"/>
  <c r="D40" i="1"/>
  <c r="I39" i="1"/>
  <c r="E40" i="1"/>
  <c r="F40" i="1"/>
  <c r="I40" i="1"/>
</calcChain>
</file>

<file path=xl/sharedStrings.xml><?xml version="1.0" encoding="utf-8"?>
<sst xmlns="http://schemas.openxmlformats.org/spreadsheetml/2006/main" count="73" uniqueCount="55">
  <si>
    <t>1-a) Sale budget by month and in total</t>
  </si>
  <si>
    <t>April</t>
  </si>
  <si>
    <t>May</t>
  </si>
  <si>
    <t>June</t>
  </si>
  <si>
    <t>Total</t>
  </si>
  <si>
    <t xml:space="preserve">July Budget </t>
  </si>
  <si>
    <t>Budgeted Unit Sales</t>
  </si>
  <si>
    <t>x Selling Price Per Unit</t>
  </si>
  <si>
    <t>Total Sales</t>
  </si>
  <si>
    <t>1-c</t>
  </si>
  <si>
    <t>Earrings Unlimited</t>
  </si>
  <si>
    <t xml:space="preserve">Purchases Budget </t>
  </si>
  <si>
    <t xml:space="preserve">By Month And In Total   </t>
  </si>
  <si>
    <t>Add Desired Ending Inventory (40%)</t>
  </si>
  <si>
    <t>Total needs</t>
  </si>
  <si>
    <t xml:space="preserve">Less Beginning Inventory </t>
  </si>
  <si>
    <t>Required Purchases in Units</t>
  </si>
  <si>
    <t>Cost Of Purchases for $4 per Unit</t>
  </si>
  <si>
    <t xml:space="preserve">Earrings Unlimited </t>
  </si>
  <si>
    <t>Flexible Budget Performance Report</t>
  </si>
  <si>
    <t>For Three Months Ending June 30</t>
  </si>
  <si>
    <t>Fixed</t>
  </si>
  <si>
    <t>Variable</t>
  </si>
  <si>
    <t>Planning Budget</t>
  </si>
  <si>
    <t>Activity Variance</t>
  </si>
  <si>
    <t>Favorable/Unfavorable</t>
  </si>
  <si>
    <t>Flexible budget</t>
  </si>
  <si>
    <t>Revenue/Spending Variances</t>
  </si>
  <si>
    <t>Actual Results</t>
  </si>
  <si>
    <t>Interest Expense</t>
  </si>
  <si>
    <t>Revenue</t>
  </si>
  <si>
    <t xml:space="preserve">Expenses: </t>
  </si>
  <si>
    <t>Fixed expenses</t>
  </si>
  <si>
    <t>Cost of Good Sold (suppliers)</t>
  </si>
  <si>
    <t>Assuming supplier decrease price by .50</t>
  </si>
  <si>
    <t>Sales Commission</t>
  </si>
  <si>
    <t xml:space="preserve">Advertising </t>
  </si>
  <si>
    <t>Rent</t>
  </si>
  <si>
    <t>Assuming rent increaed by $500</t>
  </si>
  <si>
    <t>Salaries</t>
  </si>
  <si>
    <t>Utilities</t>
  </si>
  <si>
    <t>Assuming Utilities increased by .01 cent per unit</t>
  </si>
  <si>
    <t>Insurance</t>
  </si>
  <si>
    <t>Assuming Insurance decreases by 10% based on after 6 months contract with insurance company for good conduct</t>
  </si>
  <si>
    <t>Depreciation</t>
  </si>
  <si>
    <t>Total Expenses</t>
  </si>
  <si>
    <t>Net Income</t>
  </si>
  <si>
    <t xml:space="preserve">Budgeted Contribution Income Statement </t>
  </si>
  <si>
    <t>Sale</t>
  </si>
  <si>
    <t>Variable Expenses</t>
  </si>
  <si>
    <t>Cost of goods sold</t>
  </si>
  <si>
    <t>Total Variable Expenses</t>
  </si>
  <si>
    <t>Contribution Margin</t>
  </si>
  <si>
    <t>Fixed Expenses</t>
  </si>
  <si>
    <t>Total Fixed Expenses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</si>
</sst>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&quot;$&quot;* #,##0_);_(&quot;$&quot;* \(#,##0\);_(&quot;$&quot;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3">
    <xf numFmtId="0" fontId="0" fillId="0" borderId="0" xfId="0"/>
    <xf numFmtId="0" fontId="0" fillId="0" borderId="2" xfId="0" applyBorder="1"/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/>
    <xf numFmtId="0" fontId="0" fillId="0" borderId="7" xfId="0" applyBorder="1"/>
    <xf numFmtId="0" fontId="0" fillId="0" borderId="10" xfId="0" applyBorder="1" applyAlignment="1">
      <alignment horizontal="center" vertical="center"/>
    </xf>
    <xf numFmtId="0" fontId="0" fillId="0" borderId="13" xfId="0" applyBorder="1"/>
    <xf numFmtId="164" fontId="0" fillId="0" borderId="1" xfId="1" applyNumberFormat="1" applyFont="1" applyBorder="1" applyAlignment="1">
      <alignment horizontal="center" vertical="center"/>
    </xf>
    <xf numFmtId="164" fontId="0" fillId="0" borderId="14" xfId="1" applyNumberFormat="1" applyFont="1" applyBorder="1" applyAlignment="1">
      <alignment horizontal="center" vertical="center"/>
    </xf>
    <xf numFmtId="164" fontId="0" fillId="0" borderId="15" xfId="1" applyNumberFormat="1" applyFont="1" applyBorder="1" applyAlignment="1">
      <alignment horizontal="center" vertical="center"/>
    </xf>
    <xf numFmtId="44" fontId="0" fillId="0" borderId="1" xfId="2" applyFont="1" applyBorder="1" applyAlignment="1">
      <alignment horizontal="center" vertical="center"/>
    </xf>
    <xf numFmtId="44" fontId="0" fillId="0" borderId="14" xfId="2" applyFont="1" applyBorder="1" applyAlignment="1">
      <alignment horizontal="center" vertical="center"/>
    </xf>
    <xf numFmtId="165" fontId="0" fillId="0" borderId="15" xfId="2" applyNumberFormat="1" applyFont="1" applyBorder="1" applyAlignment="1">
      <alignment horizontal="center" vertical="center"/>
    </xf>
    <xf numFmtId="165" fontId="0" fillId="0" borderId="12" xfId="2" applyNumberFormat="1" applyFont="1" applyBorder="1" applyAlignment="1">
      <alignment horizontal="center" vertical="center"/>
    </xf>
    <xf numFmtId="165" fontId="0" fillId="0" borderId="8" xfId="2" applyNumberFormat="1" applyFont="1" applyBorder="1" applyAlignment="1">
      <alignment horizontal="center" vertical="center"/>
    </xf>
    <xf numFmtId="165" fontId="0" fillId="0" borderId="9" xfId="2" applyNumberFormat="1" applyFont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165" fontId="0" fillId="0" borderId="0" xfId="0" applyNumberFormat="1"/>
    <xf numFmtId="165" fontId="0" fillId="0" borderId="0" xfId="2" applyNumberFormat="1" applyFont="1" applyBorder="1" applyAlignment="1">
      <alignment horizontal="center" vertical="center" wrapText="1"/>
    </xf>
    <xf numFmtId="165" fontId="0" fillId="0" borderId="6" xfId="2" applyNumberFormat="1" applyFont="1" applyBorder="1" applyAlignment="1">
      <alignment horizontal="center" vertical="center" wrapText="1"/>
    </xf>
    <xf numFmtId="165" fontId="0" fillId="0" borderId="8" xfId="0" applyNumberFormat="1" applyBorder="1" applyAlignment="1">
      <alignment horizontal="center" vertical="center" wrapText="1"/>
    </xf>
    <xf numFmtId="165" fontId="0" fillId="0" borderId="9" xfId="0" applyNumberFormat="1" applyBorder="1" applyAlignment="1">
      <alignment horizontal="center" vertical="center" wrapText="1"/>
    </xf>
    <xf numFmtId="0" fontId="0" fillId="0" borderId="11" xfId="0" applyBorder="1"/>
    <xf numFmtId="0" fontId="0" fillId="0" borderId="12" xfId="0" applyBorder="1"/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" xfId="0" applyBorder="1"/>
    <xf numFmtId="165" fontId="0" fillId="0" borderId="14" xfId="0" applyNumberFormat="1" applyBorder="1" applyAlignment="1">
      <alignment horizontal="center" vertical="center" wrapText="1"/>
    </xf>
    <xf numFmtId="165" fontId="0" fillId="0" borderId="15" xfId="0" applyNumberFormat="1" applyBorder="1" applyAlignment="1">
      <alignment horizontal="center" vertical="center" wrapText="1"/>
    </xf>
    <xf numFmtId="0" fontId="0" fillId="0" borderId="5" xfId="0" applyFill="1" applyBorder="1"/>
    <xf numFmtId="16" fontId="0" fillId="0" borderId="0" xfId="0" applyNumberFormat="1" applyAlignment="1">
      <alignment horizontal="center" vertical="center" wrapText="1"/>
    </xf>
    <xf numFmtId="164" fontId="0" fillId="0" borderId="0" xfId="1" applyNumberFormat="1" applyFont="1"/>
    <xf numFmtId="164" fontId="0" fillId="0" borderId="0" xfId="0" applyNumberFormat="1"/>
    <xf numFmtId="164" fontId="0" fillId="0" borderId="0" xfId="0" applyNumberFormat="1" applyAlignment="1">
      <alignment horizontal="center" vertical="center" wrapText="1"/>
    </xf>
    <xf numFmtId="9" fontId="0" fillId="0" borderId="0" xfId="3" applyFont="1"/>
    <xf numFmtId="165" fontId="0" fillId="0" borderId="0" xfId="2" applyNumberFormat="1" applyFont="1"/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164" fontId="0" fillId="0" borderId="0" xfId="1" applyNumberFormat="1" applyFont="1" applyBorder="1" applyAlignment="1">
      <alignment horizontal="center" vertical="center"/>
    </xf>
    <xf numFmtId="165" fontId="0" fillId="0" borderId="0" xfId="2" applyNumberFormat="1" applyFont="1" applyBorder="1" applyAlignment="1">
      <alignment horizontal="center" vertical="center"/>
    </xf>
    <xf numFmtId="165" fontId="0" fillId="0" borderId="0" xfId="0" applyNumberFormat="1" applyBorder="1" applyAlignment="1">
      <alignment horizontal="center" vertical="center" wrapText="1"/>
    </xf>
    <xf numFmtId="44" fontId="0" fillId="0" borderId="0" xfId="2" applyFont="1"/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8" xfId="0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71F526-4F7D-472F-8C88-5CD3DCEBC775}">
  <dimension ref="A1:M63"/>
  <sheetViews>
    <sheetView tabSelected="1" zoomScaleNormal="100" workbookViewId="0">
      <selection activeCell="A63" sqref="A63"/>
    </sheetView>
  </sheetViews>
  <sheetFormatPr defaultRowHeight="15" x14ac:dyDescent="0.25"/>
  <cols>
    <col min="1" max="1" width="32.28515625" customWidth="1"/>
    <col min="2" max="2" width="14.7109375" bestFit="1" customWidth="1"/>
    <col min="3" max="3" width="16.28515625" bestFit="1" customWidth="1"/>
    <col min="4" max="4" width="14.85546875" bestFit="1" customWidth="1"/>
    <col min="5" max="5" width="16" bestFit="1" customWidth="1"/>
    <col min="6" max="6" width="10.28515625" customWidth="1"/>
    <col min="7" max="7" width="12.85546875" customWidth="1"/>
    <col min="8" max="8" width="10.28515625" customWidth="1"/>
    <col min="9" max="9" width="11.42578125" customWidth="1"/>
    <col min="10" max="10" width="13.28515625" bestFit="1" customWidth="1"/>
  </cols>
  <sheetData>
    <row r="1" spans="1:10" ht="15.75" thickBot="1" x14ac:dyDescent="0.3">
      <c r="A1" s="56" t="s">
        <v>0</v>
      </c>
      <c r="B1" s="56"/>
      <c r="C1" s="56"/>
      <c r="D1" s="56"/>
      <c r="E1" s="56"/>
      <c r="F1" s="38"/>
    </row>
    <row r="2" spans="1:10" ht="15.75" thickBot="1" x14ac:dyDescent="0.3">
      <c r="A2" s="1"/>
      <c r="B2" s="6" t="s">
        <v>1</v>
      </c>
      <c r="C2" s="2" t="s">
        <v>2</v>
      </c>
      <c r="D2" s="6" t="s">
        <v>3</v>
      </c>
      <c r="E2" s="3" t="s">
        <v>4</v>
      </c>
      <c r="F2" s="39"/>
      <c r="H2" s="17" t="s">
        <v>5</v>
      </c>
      <c r="I2" s="17"/>
      <c r="J2">
        <v>30000</v>
      </c>
    </row>
    <row r="3" spans="1:10" ht="15.75" thickBot="1" x14ac:dyDescent="0.3">
      <c r="A3" s="7" t="s">
        <v>6</v>
      </c>
      <c r="B3" s="8">
        <v>65000</v>
      </c>
      <c r="C3" s="9">
        <v>100000</v>
      </c>
      <c r="D3" s="8">
        <v>50000</v>
      </c>
      <c r="E3" s="10">
        <f>SUM(B3+C3+D3)</f>
        <v>215000</v>
      </c>
      <c r="F3" s="40"/>
    </row>
    <row r="4" spans="1:10" ht="15.75" thickBot="1" x14ac:dyDescent="0.3">
      <c r="A4" s="7" t="s">
        <v>7</v>
      </c>
      <c r="B4" s="11">
        <v>10</v>
      </c>
      <c r="C4" s="12">
        <v>10</v>
      </c>
      <c r="D4" s="11">
        <v>10</v>
      </c>
      <c r="E4" s="13">
        <v>10</v>
      </c>
      <c r="F4" s="41"/>
    </row>
    <row r="5" spans="1:10" ht="15.75" thickBot="1" x14ac:dyDescent="0.3">
      <c r="A5" s="5" t="s">
        <v>8</v>
      </c>
      <c r="B5" s="14">
        <f>B3*B4</f>
        <v>650000</v>
      </c>
      <c r="C5" s="15">
        <f>C3*C4</f>
        <v>1000000</v>
      </c>
      <c r="D5" s="14">
        <f>D3*D4</f>
        <v>500000</v>
      </c>
      <c r="E5" s="16">
        <f>E3*E4</f>
        <v>2150000</v>
      </c>
      <c r="F5" s="41"/>
    </row>
    <row r="6" spans="1:10" ht="15.75" thickBot="1" x14ac:dyDescent="0.3">
      <c r="A6" s="31" t="s">
        <v>9</v>
      </c>
    </row>
    <row r="7" spans="1:10" x14ac:dyDescent="0.25">
      <c r="A7" s="57" t="s">
        <v>10</v>
      </c>
      <c r="B7" s="58"/>
      <c r="C7" s="58"/>
      <c r="D7" s="58"/>
      <c r="E7" s="59"/>
      <c r="F7" s="48"/>
    </row>
    <row r="8" spans="1:10" x14ac:dyDescent="0.25">
      <c r="A8" s="60" t="s">
        <v>11</v>
      </c>
      <c r="B8" s="61"/>
      <c r="C8" s="61"/>
      <c r="D8" s="61"/>
      <c r="E8" s="62"/>
      <c r="F8" s="48"/>
    </row>
    <row r="9" spans="1:10" ht="15.75" thickBot="1" x14ac:dyDescent="0.3">
      <c r="A9" s="53" t="s">
        <v>12</v>
      </c>
      <c r="B9" s="54"/>
      <c r="C9" s="54"/>
      <c r="D9" s="54"/>
      <c r="E9" s="55"/>
      <c r="F9" s="48"/>
    </row>
    <row r="10" spans="1:10" ht="15.75" thickBot="1" x14ac:dyDescent="0.3">
      <c r="A10" s="4"/>
      <c r="B10" s="49" t="s">
        <v>1</v>
      </c>
      <c r="C10" s="50" t="s">
        <v>2</v>
      </c>
      <c r="D10" s="50" t="s">
        <v>3</v>
      </c>
      <c r="E10" s="51" t="s">
        <v>4</v>
      </c>
      <c r="F10" s="48"/>
    </row>
    <row r="11" spans="1:10" ht="15.75" thickBot="1" x14ac:dyDescent="0.3">
      <c r="A11" s="28" t="s">
        <v>6</v>
      </c>
      <c r="B11" s="19">
        <f>B3</f>
        <v>65000</v>
      </c>
      <c r="C11" s="19">
        <f>C3</f>
        <v>100000</v>
      </c>
      <c r="D11" s="19">
        <f>D3</f>
        <v>50000</v>
      </c>
      <c r="E11" s="20">
        <f>E3</f>
        <v>215000</v>
      </c>
      <c r="F11" s="19"/>
    </row>
    <row r="12" spans="1:10" ht="15.75" thickBot="1" x14ac:dyDescent="0.3">
      <c r="A12" s="23" t="s">
        <v>13</v>
      </c>
      <c r="B12" s="25">
        <f>C11*(40%)</f>
        <v>40000</v>
      </c>
      <c r="C12" s="26">
        <f>D11*(40%)</f>
        <v>20000</v>
      </c>
      <c r="D12" s="26">
        <f>J2*(40%)</f>
        <v>12000</v>
      </c>
      <c r="E12" s="27">
        <f>D12</f>
        <v>12000</v>
      </c>
      <c r="F12" s="48"/>
    </row>
    <row r="13" spans="1:10" ht="15.75" thickBot="1" x14ac:dyDescent="0.3">
      <c r="A13" s="28" t="s">
        <v>14</v>
      </c>
      <c r="B13" s="19">
        <f>SUM(B11+B12)</f>
        <v>105000</v>
      </c>
      <c r="C13" s="19">
        <f>SUM(C11+C12)</f>
        <v>120000</v>
      </c>
      <c r="D13" s="19">
        <f>SUM(D11+D12)</f>
        <v>62000</v>
      </c>
      <c r="E13" s="20">
        <f>SUM(E11+E12)</f>
        <v>227000</v>
      </c>
      <c r="F13" s="19"/>
    </row>
    <row r="14" spans="1:10" ht="15.75" thickBot="1" x14ac:dyDescent="0.3">
      <c r="A14" s="23" t="s">
        <v>15</v>
      </c>
      <c r="B14" s="45">
        <f>104000/4</f>
        <v>26000</v>
      </c>
      <c r="C14" s="46">
        <f>B12</f>
        <v>40000</v>
      </c>
      <c r="D14" s="46">
        <f>C12</f>
        <v>20000</v>
      </c>
      <c r="E14" s="47">
        <f>B14</f>
        <v>26000</v>
      </c>
      <c r="F14" s="48"/>
    </row>
    <row r="15" spans="1:10" ht="15.75" thickBot="1" x14ac:dyDescent="0.3">
      <c r="A15" s="28" t="s">
        <v>16</v>
      </c>
      <c r="B15" s="29">
        <f>B13-B14</f>
        <v>79000</v>
      </c>
      <c r="C15" s="29">
        <f>C13-C14</f>
        <v>80000</v>
      </c>
      <c r="D15" s="29">
        <f>D13-D14</f>
        <v>42000</v>
      </c>
      <c r="E15" s="30">
        <f>E13-E14</f>
        <v>201000</v>
      </c>
      <c r="F15" s="42"/>
    </row>
    <row r="16" spans="1:10" ht="15.75" thickBot="1" x14ac:dyDescent="0.3">
      <c r="A16" s="24" t="s">
        <v>17</v>
      </c>
      <c r="B16" s="21">
        <f>B15*4</f>
        <v>316000</v>
      </c>
      <c r="C16" s="21">
        <f>C15*4</f>
        <v>320000</v>
      </c>
      <c r="D16" s="21">
        <f>D15*4</f>
        <v>168000</v>
      </c>
      <c r="E16" s="22">
        <f>E15*4</f>
        <v>804000</v>
      </c>
      <c r="F16" s="42"/>
    </row>
    <row r="20" spans="1:13" x14ac:dyDescent="0.25">
      <c r="A20" s="52" t="s">
        <v>18</v>
      </c>
      <c r="B20" s="52"/>
      <c r="C20" s="52"/>
      <c r="D20" s="52"/>
      <c r="E20" s="52"/>
      <c r="F20" s="44"/>
    </row>
    <row r="21" spans="1:13" x14ac:dyDescent="0.25">
      <c r="A21" s="52" t="s">
        <v>19</v>
      </c>
      <c r="B21" s="52"/>
      <c r="C21" s="52"/>
      <c r="D21" s="52"/>
      <c r="E21" s="52"/>
      <c r="F21" s="44"/>
    </row>
    <row r="22" spans="1:13" x14ac:dyDescent="0.25">
      <c r="A22" s="52" t="s">
        <v>20</v>
      </c>
      <c r="B22" s="52"/>
      <c r="C22" s="52"/>
      <c r="D22" s="52"/>
      <c r="E22" s="52"/>
      <c r="F22" s="44"/>
    </row>
    <row r="23" spans="1:13" x14ac:dyDescent="0.25">
      <c r="A23" s="44"/>
      <c r="B23" s="44"/>
      <c r="C23" s="32"/>
      <c r="D23" s="44"/>
      <c r="E23" s="44"/>
      <c r="F23" s="44"/>
    </row>
    <row r="24" spans="1:13" ht="15" customHeight="1" x14ac:dyDescent="0.25">
      <c r="B24" s="52" t="s">
        <v>21</v>
      </c>
      <c r="C24" s="52" t="s">
        <v>22</v>
      </c>
      <c r="D24" s="52" t="s">
        <v>23</v>
      </c>
      <c r="E24" s="52" t="s">
        <v>24</v>
      </c>
      <c r="F24" s="52" t="s">
        <v>25</v>
      </c>
      <c r="G24" s="52" t="s">
        <v>26</v>
      </c>
      <c r="H24" s="52" t="s">
        <v>27</v>
      </c>
      <c r="I24" s="52" t="s">
        <v>25</v>
      </c>
      <c r="J24" s="52" t="s">
        <v>28</v>
      </c>
    </row>
    <row r="25" spans="1:13" x14ac:dyDescent="0.25">
      <c r="B25" s="52"/>
      <c r="C25" s="52"/>
      <c r="D25" s="52"/>
      <c r="E25" s="52"/>
      <c r="F25" s="52"/>
      <c r="G25" s="52"/>
      <c r="H25" s="52"/>
      <c r="I25" s="52"/>
      <c r="J25" s="52"/>
    </row>
    <row r="26" spans="1:13" x14ac:dyDescent="0.25">
      <c r="B26" s="52"/>
      <c r="C26" s="52"/>
      <c r="D26" s="52"/>
      <c r="E26" s="52"/>
      <c r="F26" s="52"/>
      <c r="G26" s="52"/>
      <c r="H26" s="52"/>
      <c r="I26" s="52"/>
      <c r="J26" s="52"/>
    </row>
    <row r="27" spans="1:13" x14ac:dyDescent="0.25">
      <c r="B27" s="44"/>
      <c r="C27" s="44"/>
      <c r="D27" s="35">
        <f>E3</f>
        <v>215000</v>
      </c>
      <c r="E27" s="33"/>
      <c r="F27" s="44"/>
      <c r="G27" s="34">
        <f>J27</f>
        <v>235000</v>
      </c>
      <c r="J27" s="33">
        <v>235000</v>
      </c>
      <c r="L27" t="s">
        <v>29</v>
      </c>
    </row>
    <row r="28" spans="1:13" x14ac:dyDescent="0.25">
      <c r="A28" t="s">
        <v>30</v>
      </c>
      <c r="B28" s="18">
        <v>10</v>
      </c>
      <c r="D28" s="33">
        <f>D27*$B$28</f>
        <v>2150000</v>
      </c>
      <c r="E28" s="33">
        <f>G28-D28</f>
        <v>200000</v>
      </c>
      <c r="F28" s="33" t="str">
        <f>IF(E28&gt;=0,"F","U")</f>
        <v>F</v>
      </c>
      <c r="G28" s="33">
        <f>G27*$B$28</f>
        <v>2350000</v>
      </c>
      <c r="H28" s="33">
        <f>J28-G28</f>
        <v>-350000</v>
      </c>
      <c r="I28" s="33" t="str">
        <f>IF(H28&gt;=0,"F","U")</f>
        <v>U</v>
      </c>
      <c r="J28" s="33">
        <v>2000000</v>
      </c>
    </row>
    <row r="29" spans="1:13" x14ac:dyDescent="0.25">
      <c r="A29" t="s">
        <v>31</v>
      </c>
      <c r="B29" s="18"/>
      <c r="D29" s="33"/>
      <c r="E29" s="33"/>
      <c r="G29" s="33"/>
      <c r="H29" s="33"/>
      <c r="I29" s="33"/>
      <c r="J29" s="33"/>
      <c r="L29" t="s">
        <v>32</v>
      </c>
      <c r="M29">
        <v>3</v>
      </c>
    </row>
    <row r="30" spans="1:13" x14ac:dyDescent="0.25">
      <c r="A30" t="s">
        <v>33</v>
      </c>
      <c r="B30" s="18"/>
      <c r="C30" s="37">
        <v>4</v>
      </c>
      <c r="D30" s="33">
        <f>D27*$C$30</f>
        <v>860000</v>
      </c>
      <c r="E30" s="33">
        <f t="shared" ref="E30:E38" si="0">D30-G30</f>
        <v>-80000</v>
      </c>
      <c r="F30" s="33" t="str">
        <f t="shared" ref="F30:F40" si="1">IF(E30&gt;=0,"F","U")</f>
        <v>U</v>
      </c>
      <c r="G30" s="33">
        <f>G27*$C$30</f>
        <v>940000</v>
      </c>
      <c r="H30" s="33">
        <f t="shared" ref="H30:H38" si="2">G30-J30</f>
        <v>117500</v>
      </c>
      <c r="I30" s="33" t="str">
        <f t="shared" ref="I30:I40" si="3">IF(H30&gt;=0,"F","U")</f>
        <v>F</v>
      </c>
      <c r="J30" s="33">
        <f>(C30*J27)-(J27*K30)</f>
        <v>822500</v>
      </c>
      <c r="K30">
        <f>0.5</f>
        <v>0.5</v>
      </c>
      <c r="L30" t="s">
        <v>34</v>
      </c>
    </row>
    <row r="31" spans="1:13" x14ac:dyDescent="0.25">
      <c r="A31" t="s">
        <v>35</v>
      </c>
      <c r="C31" s="36">
        <v>0.04</v>
      </c>
      <c r="D31" s="33">
        <f>$C$31*D28</f>
        <v>86000</v>
      </c>
      <c r="E31" s="33">
        <f t="shared" si="0"/>
        <v>-8000</v>
      </c>
      <c r="F31" s="33" t="str">
        <f t="shared" si="1"/>
        <v>U</v>
      </c>
      <c r="G31" s="33">
        <f>$C$31*G28</f>
        <v>94000</v>
      </c>
      <c r="H31" s="33">
        <f t="shared" si="2"/>
        <v>14000</v>
      </c>
      <c r="I31" s="33" t="str">
        <f t="shared" si="3"/>
        <v>F</v>
      </c>
      <c r="J31" s="33">
        <f>$C$31*J28</f>
        <v>80000</v>
      </c>
    </row>
    <row r="32" spans="1:13" x14ac:dyDescent="0.25">
      <c r="A32" t="s">
        <v>36</v>
      </c>
      <c r="B32" s="33">
        <v>200000</v>
      </c>
      <c r="D32" s="33">
        <f>B32*$M$29</f>
        <v>600000</v>
      </c>
      <c r="E32" s="33">
        <f t="shared" si="0"/>
        <v>0</v>
      </c>
      <c r="F32" s="33" t="str">
        <f t="shared" si="1"/>
        <v>F</v>
      </c>
      <c r="G32" s="33">
        <f>B32*$M$29</f>
        <v>600000</v>
      </c>
      <c r="H32" s="33">
        <f t="shared" si="2"/>
        <v>0</v>
      </c>
      <c r="I32" s="33" t="str">
        <f t="shared" si="3"/>
        <v>F</v>
      </c>
      <c r="J32" s="33">
        <f>$B$32*$M$29</f>
        <v>600000</v>
      </c>
    </row>
    <row r="33" spans="1:12" x14ac:dyDescent="0.25">
      <c r="A33" t="s">
        <v>37</v>
      </c>
      <c r="B33" s="33">
        <v>18000</v>
      </c>
      <c r="D33" s="33">
        <f t="shared" ref="D33:D38" si="4">B33*$M$29</f>
        <v>54000</v>
      </c>
      <c r="E33" s="33">
        <f t="shared" si="0"/>
        <v>0</v>
      </c>
      <c r="F33" s="33" t="str">
        <f t="shared" si="1"/>
        <v>F</v>
      </c>
      <c r="G33" s="33">
        <f t="shared" ref="G33:G38" si="5">B33*$M$29</f>
        <v>54000</v>
      </c>
      <c r="H33" s="33">
        <f t="shared" si="2"/>
        <v>-1500</v>
      </c>
      <c r="I33" s="33" t="str">
        <f t="shared" si="3"/>
        <v>U</v>
      </c>
      <c r="J33" s="33">
        <f>(B33+K33)*M29</f>
        <v>55500</v>
      </c>
      <c r="K33">
        <v>500</v>
      </c>
      <c r="L33" t="s">
        <v>38</v>
      </c>
    </row>
    <row r="34" spans="1:12" x14ac:dyDescent="0.25">
      <c r="A34" t="s">
        <v>39</v>
      </c>
      <c r="B34" s="33">
        <v>106000</v>
      </c>
      <c r="D34" s="33">
        <f t="shared" si="4"/>
        <v>318000</v>
      </c>
      <c r="E34" s="33">
        <f t="shared" si="0"/>
        <v>0</v>
      </c>
      <c r="F34" s="33" t="str">
        <f t="shared" si="1"/>
        <v>F</v>
      </c>
      <c r="G34" s="33">
        <f t="shared" si="5"/>
        <v>318000</v>
      </c>
      <c r="H34" s="33">
        <f t="shared" si="2"/>
        <v>0</v>
      </c>
      <c r="I34" s="33" t="str">
        <f>IF(H34&gt;=0,"F","U")</f>
        <v>F</v>
      </c>
      <c r="J34" s="33">
        <f>$B$34*M29</f>
        <v>318000</v>
      </c>
    </row>
    <row r="35" spans="1:12" x14ac:dyDescent="0.25">
      <c r="A35" t="s">
        <v>40</v>
      </c>
      <c r="B35" s="33">
        <v>7000</v>
      </c>
      <c r="D35" s="33">
        <f t="shared" si="4"/>
        <v>21000</v>
      </c>
      <c r="E35" s="33">
        <f t="shared" si="0"/>
        <v>0</v>
      </c>
      <c r="F35" s="33" t="str">
        <f t="shared" si="1"/>
        <v>F</v>
      </c>
      <c r="G35" s="33">
        <f t="shared" si="5"/>
        <v>21000</v>
      </c>
      <c r="H35" s="33">
        <f t="shared" si="2"/>
        <v>-7050</v>
      </c>
      <c r="I35" s="33" t="str">
        <f t="shared" si="3"/>
        <v>U</v>
      </c>
      <c r="J35" s="33">
        <f>(7000+(J27*K35))*M29</f>
        <v>28050</v>
      </c>
      <c r="K35" s="43">
        <f>0.01</f>
        <v>0.01</v>
      </c>
      <c r="L35" t="s">
        <v>41</v>
      </c>
    </row>
    <row r="36" spans="1:12" x14ac:dyDescent="0.25">
      <c r="A36" t="s">
        <v>29</v>
      </c>
      <c r="B36" s="33">
        <v>5300</v>
      </c>
      <c r="D36" s="33">
        <f>B36</f>
        <v>5300</v>
      </c>
      <c r="E36" s="33">
        <f t="shared" si="0"/>
        <v>0</v>
      </c>
      <c r="F36" s="33" t="str">
        <f t="shared" si="1"/>
        <v>F</v>
      </c>
      <c r="G36" s="33">
        <f>B36</f>
        <v>5300</v>
      </c>
      <c r="H36" s="33">
        <f t="shared" si="2"/>
        <v>0</v>
      </c>
      <c r="I36" s="33"/>
      <c r="J36" s="33">
        <v>5300</v>
      </c>
      <c r="K36" s="43"/>
    </row>
    <row r="37" spans="1:12" x14ac:dyDescent="0.25">
      <c r="A37" t="s">
        <v>42</v>
      </c>
      <c r="B37" s="33">
        <v>3000</v>
      </c>
      <c r="D37" s="33">
        <f t="shared" si="4"/>
        <v>9000</v>
      </c>
      <c r="E37" s="33">
        <f t="shared" si="0"/>
        <v>0</v>
      </c>
      <c r="F37" s="33" t="str">
        <f t="shared" si="1"/>
        <v>F</v>
      </c>
      <c r="G37" s="33">
        <f t="shared" si="5"/>
        <v>9000</v>
      </c>
      <c r="H37" s="33">
        <f t="shared" si="2"/>
        <v>900</v>
      </c>
      <c r="I37" s="33" t="str">
        <f t="shared" si="3"/>
        <v>F</v>
      </c>
      <c r="J37" s="33">
        <f>(B37-(B37*K37))*3</f>
        <v>8100</v>
      </c>
      <c r="K37" s="36">
        <v>0.1</v>
      </c>
      <c r="L37" t="s">
        <v>43</v>
      </c>
    </row>
    <row r="38" spans="1:12" x14ac:dyDescent="0.25">
      <c r="A38" t="s">
        <v>44</v>
      </c>
      <c r="B38" s="33">
        <v>14000</v>
      </c>
      <c r="D38" s="33">
        <f t="shared" si="4"/>
        <v>42000</v>
      </c>
      <c r="E38" s="33">
        <f t="shared" si="0"/>
        <v>0</v>
      </c>
      <c r="F38" s="33" t="str">
        <f t="shared" si="1"/>
        <v>F</v>
      </c>
      <c r="G38" s="33">
        <f t="shared" si="5"/>
        <v>42000</v>
      </c>
      <c r="H38" s="33">
        <f t="shared" si="2"/>
        <v>0</v>
      </c>
      <c r="I38" s="33" t="str">
        <f t="shared" si="3"/>
        <v>F</v>
      </c>
      <c r="J38" s="33">
        <f>$B$38*M29</f>
        <v>42000</v>
      </c>
    </row>
    <row r="39" spans="1:12" x14ac:dyDescent="0.25">
      <c r="A39" t="s">
        <v>45</v>
      </c>
      <c r="D39" s="34">
        <f>SUM(D30:D38)</f>
        <v>1995300</v>
      </c>
      <c r="E39" s="34">
        <f t="shared" ref="E39:J39" si="6">SUM(E30:E38)</f>
        <v>-88000</v>
      </c>
      <c r="F39" s="33" t="str">
        <f t="shared" si="1"/>
        <v>U</v>
      </c>
      <c r="G39" s="34">
        <f t="shared" si="6"/>
        <v>2083300</v>
      </c>
      <c r="H39" s="34">
        <f t="shared" si="6"/>
        <v>123850</v>
      </c>
      <c r="I39" s="33" t="str">
        <f t="shared" si="3"/>
        <v>F</v>
      </c>
      <c r="J39" s="34">
        <f t="shared" si="6"/>
        <v>1959450</v>
      </c>
    </row>
    <row r="40" spans="1:12" x14ac:dyDescent="0.25">
      <c r="A40" t="s">
        <v>46</v>
      </c>
      <c r="D40" s="34">
        <f>D28-D39</f>
        <v>154700</v>
      </c>
      <c r="E40" s="34">
        <f>E28-E39</f>
        <v>288000</v>
      </c>
      <c r="F40" s="33" t="str">
        <f t="shared" si="1"/>
        <v>F</v>
      </c>
      <c r="G40" s="34">
        <f>G28-G39</f>
        <v>266700</v>
      </c>
      <c r="H40" s="34">
        <f>J40-G40</f>
        <v>-226150</v>
      </c>
      <c r="I40" s="33" t="str">
        <f t="shared" si="3"/>
        <v>U</v>
      </c>
      <c r="J40" s="34">
        <f>J28-J39</f>
        <v>40550</v>
      </c>
    </row>
    <row r="41" spans="1:12" x14ac:dyDescent="0.25">
      <c r="D41" s="34"/>
      <c r="E41" s="34"/>
      <c r="F41" s="33"/>
      <c r="G41" s="34"/>
      <c r="H41" s="34"/>
      <c r="I41" s="33"/>
      <c r="J41" s="34"/>
    </row>
    <row r="42" spans="1:12" x14ac:dyDescent="0.25">
      <c r="D42" s="34"/>
      <c r="E42" s="34"/>
      <c r="F42" s="33"/>
      <c r="G42" s="34"/>
      <c r="H42" s="34"/>
      <c r="I42" s="33"/>
      <c r="J42" s="34"/>
    </row>
    <row r="43" spans="1:12" x14ac:dyDescent="0.25">
      <c r="D43" s="34"/>
      <c r="E43" s="34"/>
      <c r="F43" s="33"/>
      <c r="G43" s="34"/>
      <c r="H43" s="34"/>
      <c r="I43" s="33"/>
      <c r="J43" s="34"/>
    </row>
    <row r="45" spans="1:12" ht="15" customHeight="1" x14ac:dyDescent="0.25">
      <c r="B45" s="52" t="s">
        <v>18</v>
      </c>
      <c r="C45" s="52"/>
      <c r="D45" s="52"/>
      <c r="E45" s="52"/>
      <c r="F45" s="52"/>
    </row>
    <row r="46" spans="1:12" ht="15" customHeight="1" x14ac:dyDescent="0.25">
      <c r="B46" s="52" t="s">
        <v>47</v>
      </c>
      <c r="C46" s="52"/>
      <c r="D46" s="52"/>
      <c r="E46" s="52"/>
      <c r="F46" s="52"/>
    </row>
    <row r="47" spans="1:12" ht="15" customHeight="1" x14ac:dyDescent="0.25">
      <c r="B47" s="52" t="s">
        <v>20</v>
      </c>
      <c r="C47" s="52"/>
      <c r="D47" s="52"/>
      <c r="E47" s="52"/>
      <c r="F47" s="52"/>
      <c r="I47" s="36"/>
    </row>
    <row r="48" spans="1:12" x14ac:dyDescent="0.25">
      <c r="A48" t="s">
        <v>48</v>
      </c>
      <c r="C48" s="18">
        <f>D28</f>
        <v>2150000</v>
      </c>
    </row>
    <row r="49" spans="1:3" x14ac:dyDescent="0.25">
      <c r="A49" t="s">
        <v>49</v>
      </c>
      <c r="C49" s="18"/>
    </row>
    <row r="50" spans="1:3" x14ac:dyDescent="0.25">
      <c r="A50" t="s">
        <v>50</v>
      </c>
      <c r="B50" s="34">
        <f>D30</f>
        <v>860000</v>
      </c>
      <c r="C50" s="34"/>
    </row>
    <row r="51" spans="1:3" x14ac:dyDescent="0.25">
      <c r="A51" t="s">
        <v>35</v>
      </c>
      <c r="B51" s="34">
        <f>D31</f>
        <v>86000</v>
      </c>
      <c r="C51" s="34"/>
    </row>
    <row r="52" spans="1:3" x14ac:dyDescent="0.25">
      <c r="A52" t="s">
        <v>51</v>
      </c>
      <c r="C52" s="34">
        <f>SUM(B50:B51)</f>
        <v>946000</v>
      </c>
    </row>
    <row r="53" spans="1:3" x14ac:dyDescent="0.25">
      <c r="A53" t="s">
        <v>52</v>
      </c>
      <c r="C53" s="18">
        <f>C48-C52</f>
        <v>1204000</v>
      </c>
    </row>
    <row r="54" spans="1:3" x14ac:dyDescent="0.25">
      <c r="A54" t="s">
        <v>53</v>
      </c>
    </row>
    <row r="55" spans="1:3" x14ac:dyDescent="0.25">
      <c r="A55" t="s">
        <v>36</v>
      </c>
      <c r="B55" s="34">
        <f>D32</f>
        <v>600000</v>
      </c>
    </row>
    <row r="56" spans="1:3" x14ac:dyDescent="0.25">
      <c r="A56" t="s">
        <v>37</v>
      </c>
      <c r="B56" s="34">
        <f t="shared" ref="B56:B61" si="7">D33</f>
        <v>54000</v>
      </c>
    </row>
    <row r="57" spans="1:3" x14ac:dyDescent="0.25">
      <c r="A57" t="s">
        <v>39</v>
      </c>
      <c r="B57" s="34">
        <f t="shared" si="7"/>
        <v>318000</v>
      </c>
    </row>
    <row r="58" spans="1:3" x14ac:dyDescent="0.25">
      <c r="A58" t="s">
        <v>40</v>
      </c>
      <c r="B58" s="34">
        <f t="shared" si="7"/>
        <v>21000</v>
      </c>
    </row>
    <row r="59" spans="1:3" x14ac:dyDescent="0.25">
      <c r="A59" t="s">
        <v>29</v>
      </c>
      <c r="B59" s="34">
        <f t="shared" si="7"/>
        <v>5300</v>
      </c>
    </row>
    <row r="60" spans="1:3" x14ac:dyDescent="0.25">
      <c r="A60" t="s">
        <v>42</v>
      </c>
      <c r="B60" s="34">
        <f t="shared" si="7"/>
        <v>9000</v>
      </c>
    </row>
    <row r="61" spans="1:3" x14ac:dyDescent="0.25">
      <c r="A61" t="s">
        <v>44</v>
      </c>
      <c r="B61" s="34">
        <f t="shared" si="7"/>
        <v>42000</v>
      </c>
    </row>
    <row r="62" spans="1:3" x14ac:dyDescent="0.25">
      <c r="A62" t="s">
        <v>54</v>
      </c>
      <c r="C62" s="34">
        <f>SUM(B55:B61)</f>
        <v>1049300</v>
      </c>
    </row>
    <row r="63" spans="1:3" x14ac:dyDescent="0.25">
      <c r="A63" t="s">
        <v>46</v>
      </c>
      <c r="C63" s="18">
        <f>C53-C62</f>
        <v>154700</v>
      </c>
    </row>
  </sheetData>
  <mergeCells count="19">
    <mergeCell ref="B45:F45"/>
    <mergeCell ref="B46:F46"/>
    <mergeCell ref="B47:F47"/>
    <mergeCell ref="C24:C26"/>
    <mergeCell ref="B24:B26"/>
    <mergeCell ref="D24:D26"/>
    <mergeCell ref="A9:E9"/>
    <mergeCell ref="A22:E22"/>
    <mergeCell ref="E24:E26"/>
    <mergeCell ref="A1:E1"/>
    <mergeCell ref="A7:E7"/>
    <mergeCell ref="A8:E8"/>
    <mergeCell ref="A20:E20"/>
    <mergeCell ref="A21:E21"/>
    <mergeCell ref="G24:G26"/>
    <mergeCell ref="H24:H26"/>
    <mergeCell ref="J24:J26"/>
    <mergeCell ref="F24:F26"/>
    <mergeCell ref="I24:I26"/>
  </mergeCells>
  <pageMargins left="0.7" right="0.7" top="0.75" bottom="0.75" header="0.3" footer="0.3"/>
  <pageSetup orientation="portrait" r:id="rId1"/>
  <ignoredErrors>
    <ignoredError sqref="E28 E37:E38 H37:H38 H28:H35 E30:E35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fatoumata plea</dc:creator>
  <cp:keywords/>
  <dc:description/>
  <cp:lastModifiedBy>Ira Randall</cp:lastModifiedBy>
  <cp:revision/>
  <dcterms:created xsi:type="dcterms:W3CDTF">2018-03-03T17:46:55Z</dcterms:created>
  <dcterms:modified xsi:type="dcterms:W3CDTF">2018-04-14T17:26:10Z</dcterms:modified>
  <cp:category/>
  <cp:contentStatus/>
</cp:coreProperties>
</file>